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n\Dropbox\Regenr8Pro Documents\Healthcare Provider Program\"/>
    </mc:Choice>
  </mc:AlternateContent>
  <xr:revisionPtr revIDLastSave="0" documentId="13_ncr:1_{A7FABDC1-8526-4410-9050-846D0C0E85FA}" xr6:coauthVersionLast="44" xr6:coauthVersionMax="44" xr10:uidLastSave="{00000000-0000-0000-0000-000000000000}"/>
  <bookViews>
    <workbookView xWindow="-108" yWindow="-108" windowWidth="23256" windowHeight="12576" xr2:uid="{E67B7DAB-20EE-4034-B5BD-45BEEB30AC45}"/>
  </bookViews>
  <sheets>
    <sheet name="Provider Comp" sheetId="4" r:id="rId1"/>
  </sheets>
  <definedNames>
    <definedName name="_xlnm.Print_Area" localSheetId="0">'Provider Comp'!$A$1:$Q$40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4" l="1"/>
  <c r="E32" i="4"/>
  <c r="E6" i="4" l="1"/>
  <c r="G6" i="4"/>
  <c r="I6" i="4" s="1"/>
  <c r="M6" i="4"/>
  <c r="N6" i="4"/>
  <c r="O6" i="4"/>
  <c r="E7" i="4"/>
  <c r="G7" i="4"/>
  <c r="I7" i="4"/>
  <c r="M7" i="4"/>
  <c r="N7" i="4"/>
  <c r="O7" i="4"/>
  <c r="E8" i="4"/>
  <c r="G8" i="4"/>
  <c r="I8" i="4"/>
  <c r="J8" i="4" s="1"/>
  <c r="M8" i="4"/>
  <c r="P8" i="4" s="1"/>
  <c r="Q8" i="4" s="1"/>
  <c r="N8" i="4"/>
  <c r="O8" i="4"/>
  <c r="E9" i="4"/>
  <c r="G9" i="4"/>
  <c r="I9" i="4"/>
  <c r="J9" i="4"/>
  <c r="M9" i="4"/>
  <c r="P9" i="4" s="1"/>
  <c r="Q9" i="4" s="1"/>
  <c r="N9" i="4"/>
  <c r="O9" i="4"/>
  <c r="E10" i="4"/>
  <c r="G10" i="4"/>
  <c r="I10" i="4" s="1"/>
  <c r="M10" i="4"/>
  <c r="N10" i="4"/>
  <c r="O10" i="4"/>
  <c r="P10" i="4" l="1"/>
  <c r="Q10" i="4" s="1"/>
  <c r="P6" i="4"/>
  <c r="Q6" i="4" s="1"/>
  <c r="P7" i="4"/>
  <c r="Q7" i="4" s="1"/>
  <c r="S9" i="4"/>
  <c r="T9" i="4" s="1"/>
  <c r="S7" i="4"/>
  <c r="T7" i="4" s="1"/>
  <c r="J10" i="4"/>
  <c r="J6" i="4"/>
  <c r="J7" i="4"/>
  <c r="S8" i="4"/>
  <c r="T8" i="4" s="1"/>
  <c r="G27" i="4"/>
  <c r="G26" i="4"/>
  <c r="S6" i="4" l="1"/>
  <c r="T6" i="4" s="1"/>
  <c r="S10" i="4"/>
  <c r="T10" i="4" s="1"/>
  <c r="L26" i="4"/>
  <c r="F32" i="4"/>
  <c r="C27" i="4"/>
  <c r="C26" i="4"/>
  <c r="O26" i="4"/>
  <c r="N26" i="4"/>
  <c r="M26" i="4"/>
  <c r="D26" i="4"/>
  <c r="H32" i="4" l="1"/>
  <c r="I32" i="4" s="1"/>
  <c r="K32" i="4" s="1"/>
  <c r="E26" i="4"/>
  <c r="H26" i="4" s="1"/>
  <c r="D27" i="4"/>
  <c r="E27" i="4" s="1"/>
  <c r="F33" i="4"/>
  <c r="H33" i="4" s="1"/>
  <c r="I33" i="4" s="1"/>
  <c r="O33" i="4" l="1"/>
  <c r="K33" i="4"/>
  <c r="N33" i="4"/>
  <c r="M33" i="4"/>
  <c r="O27" i="4" l="1"/>
  <c r="O28" i="4" s="1"/>
  <c r="O36" i="4" s="1"/>
  <c r="N27" i="4"/>
  <c r="N28" i="4" s="1"/>
  <c r="N36" i="4" s="1"/>
  <c r="M27" i="4"/>
  <c r="M28" i="4"/>
  <c r="M36" i="4" s="1"/>
  <c r="H27" i="4"/>
  <c r="H28" i="4" s="1"/>
  <c r="L27" i="4"/>
  <c r="K37" i="4" l="1"/>
  <c r="K36" i="4"/>
  <c r="M38" i="4"/>
  <c r="P36" i="4"/>
</calcChain>
</file>

<file path=xl/sharedStrings.xml><?xml version="1.0" encoding="utf-8"?>
<sst xmlns="http://schemas.openxmlformats.org/spreadsheetml/2006/main" count="53" uniqueCount="46">
  <si>
    <t>Retail</t>
  </si>
  <si>
    <t>Months</t>
  </si>
  <si>
    <t>Attrition</t>
  </si>
  <si>
    <t>Active</t>
  </si>
  <si>
    <t>Total</t>
  </si>
  <si>
    <t>Total Comp</t>
  </si>
  <si>
    <t>COGS</t>
  </si>
  <si>
    <t>Net</t>
  </si>
  <si>
    <t>GM</t>
  </si>
  <si>
    <t>Wholesale</t>
  </si>
  <si>
    <t>RFP</t>
  </si>
  <si>
    <t>Optim8</t>
  </si>
  <si>
    <t>ANALYZE</t>
  </si>
  <si>
    <t>Doc Margin %</t>
  </si>
  <si>
    <t>Doc Margin</t>
  </si>
  <si>
    <t>GM %</t>
  </si>
  <si>
    <t>Analyze (10)</t>
  </si>
  <si>
    <t>Pro Packs</t>
  </si>
  <si>
    <t>RFP (10)</t>
  </si>
  <si>
    <t>Custom Balance</t>
  </si>
  <si>
    <t>Kick Start</t>
  </si>
  <si>
    <t>Patient</t>
  </si>
  <si>
    <t>UV</t>
  </si>
  <si>
    <t>Channel</t>
  </si>
  <si>
    <t>% of GM</t>
  </si>
  <si>
    <t>Doctor</t>
  </si>
  <si>
    <t>Regenr8 Net</t>
  </si>
  <si>
    <t>Regenr8 Gross</t>
  </si>
  <si>
    <t>Net %</t>
  </si>
  <si>
    <t>Packs/Mo</t>
  </si>
  <si>
    <t>Rep</t>
  </si>
  <si>
    <t>Disti</t>
  </si>
  <si>
    <t>Master</t>
  </si>
  <si>
    <t>Autoship</t>
  </si>
  <si>
    <t>Total/Mo</t>
  </si>
  <si>
    <t>Attach Rate</t>
  </si>
  <si>
    <t>Attrition Rate</t>
  </si>
  <si>
    <t>Patients</t>
  </si>
  <si>
    <t>Patients/Mo</t>
  </si>
  <si>
    <t>Rep Total</t>
  </si>
  <si>
    <t>Provider Comp</t>
  </si>
  <si>
    <t>Provider Compensation Calculator</t>
  </si>
  <si>
    <t>Margin</t>
  </si>
  <si>
    <t>Provider</t>
  </si>
  <si>
    <t>Provider Total - 3 mos</t>
  </si>
  <si>
    <t>Provider Total - 12 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</si>
</sst>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/>
    <xf numFmtId="1" fontId="0" fillId="0" borderId="0" xfId="0" applyNumberFormat="1" applyAlignment="1">
      <alignment horizontal="center"/>
    </xf>
    <xf numFmtId="44" fontId="0" fillId="2" borderId="1" xfId="1" applyFont="1" applyFill="1" applyBorder="1"/>
    <xf numFmtId="44" fontId="0" fillId="2" borderId="2" xfId="1" applyFont="1" applyFill="1" applyBorder="1"/>
    <xf numFmtId="44" fontId="0" fillId="2" borderId="2" xfId="0" applyNumberFormat="1" applyFill="1" applyBorder="1"/>
    <xf numFmtId="44" fontId="0" fillId="2" borderId="4" xfId="1" applyFont="1" applyFill="1" applyBorder="1"/>
    <xf numFmtId="44" fontId="0" fillId="2" borderId="0" xfId="1" applyFont="1" applyFill="1" applyBorder="1"/>
    <xf numFmtId="44" fontId="0" fillId="2" borderId="0" xfId="0" applyNumberFormat="1" applyFill="1" applyBorder="1"/>
    <xf numFmtId="44" fontId="0" fillId="2" borderId="6" xfId="1" applyFont="1" applyFill="1" applyBorder="1"/>
    <xf numFmtId="44" fontId="0" fillId="2" borderId="7" xfId="1" applyFont="1" applyFill="1" applyBorder="1"/>
    <xf numFmtId="44" fontId="0" fillId="2" borderId="3" xfId="1" applyFont="1" applyFill="1" applyBorder="1"/>
    <xf numFmtId="44" fontId="2" fillId="0" borderId="0" xfId="0" applyNumberFormat="1" applyFont="1"/>
    <xf numFmtId="44" fontId="0" fillId="0" borderId="0" xfId="1" applyFont="1"/>
    <xf numFmtId="44" fontId="0" fillId="0" borderId="0" xfId="1" applyFont="1" applyAlignment="1">
      <alignment horizontal="right"/>
    </xf>
    <xf numFmtId="44" fontId="2" fillId="0" borderId="0" xfId="1" applyFont="1"/>
    <xf numFmtId="9" fontId="2" fillId="0" borderId="0" xfId="2" applyFont="1"/>
    <xf numFmtId="0" fontId="0" fillId="0" borderId="0" xfId="0" applyBorder="1"/>
    <xf numFmtId="44" fontId="4" fillId="0" borderId="0" xfId="1" applyFont="1"/>
    <xf numFmtId="0" fontId="4" fillId="0" borderId="0" xfId="0" applyFont="1"/>
    <xf numFmtId="164" fontId="0" fillId="2" borderId="5" xfId="2" applyNumberFormat="1" applyFont="1" applyFill="1" applyBorder="1"/>
    <xf numFmtId="44" fontId="0" fillId="2" borderId="7" xfId="0" applyNumberFormat="1" applyFill="1" applyBorder="1"/>
    <xf numFmtId="164" fontId="0" fillId="2" borderId="8" xfId="2" applyNumberFormat="1" applyFont="1" applyFill="1" applyBorder="1"/>
    <xf numFmtId="44" fontId="0" fillId="2" borderId="4" xfId="0" applyNumberFormat="1" applyFill="1" applyBorder="1"/>
    <xf numFmtId="1" fontId="0" fillId="2" borderId="4" xfId="1" applyNumberFormat="1" applyFont="1" applyFill="1" applyBorder="1"/>
    <xf numFmtId="1" fontId="0" fillId="2" borderId="6" xfId="1" applyNumberFormat="1" applyFont="1" applyFill="1" applyBorder="1"/>
    <xf numFmtId="9" fontId="0" fillId="2" borderId="5" xfId="2" applyFont="1" applyFill="1" applyBorder="1"/>
    <xf numFmtId="44" fontId="0" fillId="2" borderId="6" xfId="0" applyNumberFormat="1" applyFill="1" applyBorder="1"/>
    <xf numFmtId="9" fontId="0" fillId="2" borderId="8" xfId="2" applyFont="1" applyFill="1" applyBorder="1"/>
    <xf numFmtId="164" fontId="0" fillId="2" borderId="3" xfId="2" applyNumberFormat="1" applyFont="1" applyFill="1" applyBorder="1"/>
    <xf numFmtId="0" fontId="3" fillId="0" borderId="0" xfId="0" applyFont="1" applyFill="1" applyBorder="1"/>
    <xf numFmtId="9" fontId="3" fillId="0" borderId="0" xfId="2" applyFont="1" applyFill="1" applyBorder="1"/>
    <xf numFmtId="0" fontId="0" fillId="0" borderId="12" xfId="0" applyBorder="1"/>
    <xf numFmtId="0" fontId="2" fillId="0" borderId="12" xfId="0" applyFont="1" applyBorder="1"/>
    <xf numFmtId="44" fontId="0" fillId="2" borderId="1" xfId="0" applyNumberFormat="1" applyFill="1" applyBorder="1"/>
    <xf numFmtId="44" fontId="0" fillId="0" borderId="12" xfId="1" applyFont="1" applyBorder="1"/>
    <xf numFmtId="44" fontId="3" fillId="0" borderId="0" xfId="1" applyFont="1" applyFill="1" applyBorder="1"/>
    <xf numFmtId="44" fontId="2" fillId="0" borderId="12" xfId="1" applyFont="1" applyBorder="1"/>
    <xf numFmtId="1" fontId="0" fillId="2" borderId="1" xfId="1" applyNumberFormat="1" applyFont="1" applyFill="1" applyBorder="1"/>
    <xf numFmtId="9" fontId="0" fillId="2" borderId="3" xfId="2" applyFont="1" applyFill="1" applyBorder="1"/>
    <xf numFmtId="44" fontId="0" fillId="2" borderId="5" xfId="0" applyNumberFormat="1" applyFill="1" applyBorder="1"/>
    <xf numFmtId="44" fontId="0" fillId="2" borderId="3" xfId="0" applyNumberFormat="1" applyFill="1" applyBorder="1"/>
    <xf numFmtId="1" fontId="0" fillId="4" borderId="1" xfId="1" applyNumberFormat="1" applyFont="1" applyFill="1" applyBorder="1"/>
    <xf numFmtId="1" fontId="0" fillId="4" borderId="4" xfId="1" applyNumberFormat="1" applyFont="1" applyFill="1" applyBorder="1"/>
    <xf numFmtId="1" fontId="0" fillId="4" borderId="6" xfId="1" applyNumberFormat="1" applyFont="1" applyFill="1" applyBorder="1"/>
    <xf numFmtId="0" fontId="5" fillId="0" borderId="12" xfId="0" applyFont="1" applyBorder="1"/>
    <xf numFmtId="44" fontId="2" fillId="3" borderId="13" xfId="1" applyFont="1" applyFill="1" applyBorder="1"/>
    <xf numFmtId="44" fontId="2" fillId="3" borderId="11" xfId="1" applyFont="1" applyFill="1" applyBorder="1"/>
    <xf numFmtId="44" fontId="2" fillId="3" borderId="13" xfId="0" applyNumberFormat="1" applyFont="1" applyFill="1" applyBorder="1"/>
    <xf numFmtId="44" fontId="2" fillId="3" borderId="9" xfId="1" applyFont="1" applyFill="1" applyBorder="1"/>
    <xf numFmtId="44" fontId="2" fillId="3" borderId="10" xfId="1" applyFont="1" applyFill="1" applyBorder="1"/>
    <xf numFmtId="0" fontId="2" fillId="4" borderId="2" xfId="0" applyFont="1" applyFill="1" applyBorder="1"/>
    <xf numFmtId="0" fontId="2" fillId="4" borderId="0" xfId="0" applyFont="1" applyFill="1" applyBorder="1"/>
    <xf numFmtId="1" fontId="2" fillId="2" borderId="2" xfId="1" applyNumberFormat="1" applyFont="1" applyFill="1" applyBorder="1"/>
    <xf numFmtId="1" fontId="2" fillId="2" borderId="0" xfId="1" applyNumberFormat="1" applyFont="1" applyFill="1" applyBorder="1"/>
    <xf numFmtId="1" fontId="1" fillId="2" borderId="1" xfId="1" applyNumberFormat="1" applyFont="1" applyFill="1" applyBorder="1"/>
    <xf numFmtId="9" fontId="2" fillId="4" borderId="14" xfId="2" applyFont="1" applyFill="1" applyBorder="1"/>
    <xf numFmtId="1" fontId="1" fillId="2" borderId="2" xfId="1" applyNumberFormat="1" applyFont="1" applyFill="1" applyBorder="1"/>
    <xf numFmtId="0" fontId="0" fillId="2" borderId="2" xfId="0" applyFont="1" applyFill="1" applyBorder="1"/>
    <xf numFmtId="1" fontId="0" fillId="2" borderId="2" xfId="0" applyNumberFormat="1" applyFont="1" applyFill="1" applyBorder="1"/>
    <xf numFmtId="44" fontId="1" fillId="2" borderId="2" xfId="1" applyFont="1" applyFill="1" applyBorder="1"/>
    <xf numFmtId="9" fontId="2" fillId="4" borderId="15" xfId="2" applyFont="1" applyFill="1" applyBorder="1"/>
    <xf numFmtId="1" fontId="0" fillId="2" borderId="7" xfId="1" applyNumberFormat="1" applyFont="1" applyFill="1" applyBorder="1"/>
    <xf numFmtId="0" fontId="0" fillId="2" borderId="7" xfId="0" applyFill="1" applyBorder="1"/>
    <xf numFmtId="1" fontId="0" fillId="2" borderId="7" xfId="0" applyNumberFormat="1" applyFill="1" applyBorder="1"/>
    <xf numFmtId="0" fontId="6" fillId="0" borderId="0" xfId="0" applyFont="1"/>
    <xf numFmtId="44" fontId="2" fillId="3" borderId="16" xfId="1" applyFont="1" applyFill="1" applyBorder="1"/>
    <xf numFmtId="44" fontId="2" fillId="3" borderId="17" xfId="1" applyFont="1" applyFill="1" applyBorder="1"/>
    <xf numFmtId="44" fontId="2" fillId="3" borderId="18" xfId="0" applyNumberFormat="1" applyFont="1" applyFill="1" applyBorder="1"/>
    <xf numFmtId="44" fontId="2" fillId="3" borderId="19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604157</xdr:colOff>
      <xdr:row>17</xdr:row>
      <xdr:rowOff>54374</xdr:rowOff>
    </xdr:from>
    <xdr:to>
      <xdr:col>3</xdr:col>
      <xdr:colOff>451757</xdr:colOff>
      <xdr:row>22</xdr:row>
      <xdr:rowOff>32656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4DB522-49E5-4D69-94A5-491B93CDA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157" y="1006874"/>
          <a:ext cx="2280557" cy="914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DDBF-951C-4FC5-A6A2-338AC90FC596}">
  <sheetPr>
    <pageSetUpPr fitToPage="1"/>
  </sheetPr>
  <dimension ref="B1:V38"/>
  <sheetViews>
    <sheetView showGridLines="0" tabSelected="1" topLeftCell="A18" zoomScale="120" zoomScaleNormal="120" workbookViewId="0">
      <selection activeCell="S29" sqref="S29"/>
    </sheetView>
  </sheetViews>
  <sheetFormatPr defaultRowHeight="14.4" x14ac:dyDescent="0.3"/>
  <cols>
    <col min="2" max="2" width="15" customWidth="1"/>
    <col min="3" max="3" width="11.5546875" customWidth="1"/>
    <col min="4" max="4" width="12.21875" customWidth="1"/>
    <col min="5" max="6" width="12" customWidth="1"/>
    <col min="7" max="7" width="13.5546875" customWidth="1"/>
    <col min="8" max="8" width="13.44140625" customWidth="1"/>
    <col min="9" max="9" width="11.33203125" customWidth="1"/>
    <col min="10" max="10" width="11.109375" style="15" customWidth="1"/>
    <col min="11" max="11" width="13.44140625" style="15" customWidth="1"/>
    <col min="12" max="12" width="11.33203125" style="15" hidden="1" customWidth="1"/>
    <col min="13" max="13" width="13.21875" style="15" hidden="1" customWidth="1"/>
    <col min="14" max="14" width="12.33203125" hidden="1" customWidth="1"/>
    <col min="15" max="15" width="12.109375" hidden="1" customWidth="1"/>
    <col min="16" max="16" width="13.88671875" hidden="1" customWidth="1"/>
    <col min="17" max="17" width="11.109375" bestFit="1" customWidth="1"/>
    <col min="18" max="18" width="11.44140625" customWidth="1"/>
    <col min="19" max="19" width="10.6640625" customWidth="1"/>
  </cols>
  <sheetData>
    <row r="1" spans="2:22" ht="16.8" customHeight="1" x14ac:dyDescent="0.3"/>
    <row r="4" spans="2:22" ht="15" hidden="1" thickBot="1" x14ac:dyDescent="0.35">
      <c r="C4" s="34"/>
      <c r="D4" s="35" t="s">
        <v>25</v>
      </c>
      <c r="E4" s="34"/>
      <c r="G4" s="34"/>
      <c r="H4" s="35" t="s">
        <v>27</v>
      </c>
      <c r="I4" s="34"/>
      <c r="J4" s="37"/>
      <c r="L4" s="37"/>
      <c r="M4" s="37"/>
      <c r="N4" s="39" t="s">
        <v>23</v>
      </c>
      <c r="O4" s="34"/>
      <c r="P4" s="34"/>
      <c r="Q4" s="34"/>
      <c r="S4" s="35" t="s">
        <v>26</v>
      </c>
      <c r="T4" s="34"/>
      <c r="U4" s="19"/>
      <c r="V4" s="19"/>
    </row>
    <row r="5" spans="2:22" s="2" customFormat="1" hidden="1" x14ac:dyDescent="0.3">
      <c r="B5" s="2" t="s">
        <v>21</v>
      </c>
      <c r="C5" s="32" t="s">
        <v>0</v>
      </c>
      <c r="D5" s="33" t="s">
        <v>14</v>
      </c>
      <c r="E5" s="32" t="s">
        <v>13</v>
      </c>
      <c r="G5" s="32" t="s">
        <v>9</v>
      </c>
      <c r="H5" s="32" t="s">
        <v>6</v>
      </c>
      <c r="I5" s="32" t="s">
        <v>8</v>
      </c>
      <c r="J5" s="38" t="s">
        <v>15</v>
      </c>
      <c r="K5" s="3"/>
      <c r="L5" s="32" t="s">
        <v>22</v>
      </c>
      <c r="M5" s="33">
        <v>0.2</v>
      </c>
      <c r="N5" s="33">
        <v>7.0000000000000007E-2</v>
      </c>
      <c r="O5" s="33">
        <v>0.03</v>
      </c>
      <c r="P5" s="38" t="s">
        <v>5</v>
      </c>
      <c r="Q5" s="38" t="s">
        <v>24</v>
      </c>
      <c r="S5" s="32" t="s">
        <v>7</v>
      </c>
      <c r="T5" s="32" t="s">
        <v>28</v>
      </c>
    </row>
    <row r="6" spans="2:22" hidden="1" x14ac:dyDescent="0.3">
      <c r="B6" s="1" t="s">
        <v>12</v>
      </c>
      <c r="C6" s="5">
        <v>199.95</v>
      </c>
      <c r="D6" s="6">
        <v>75</v>
      </c>
      <c r="E6" s="31">
        <f>D6/C6</f>
        <v>0.37509377344336087</v>
      </c>
      <c r="G6" s="36">
        <f>C6-D6</f>
        <v>124.94999999999999</v>
      </c>
      <c r="H6" s="6">
        <v>75</v>
      </c>
      <c r="I6" s="7">
        <f>G6-H6</f>
        <v>49.949999999999989</v>
      </c>
      <c r="J6" s="31">
        <f>I6/G6</f>
        <v>0.39975990396158456</v>
      </c>
      <c r="L6" s="44">
        <v>40</v>
      </c>
      <c r="M6" s="7">
        <f>L6*$M$5</f>
        <v>8</v>
      </c>
      <c r="N6" s="6">
        <f>L6*$N$5</f>
        <v>2.8000000000000003</v>
      </c>
      <c r="O6" s="6">
        <f>L6*$O$5</f>
        <v>1.2</v>
      </c>
      <c r="P6" s="6">
        <f>M6+N6+O6</f>
        <v>12</v>
      </c>
      <c r="Q6" s="31">
        <f>P6/I6</f>
        <v>0.24024024024024029</v>
      </c>
      <c r="S6" s="36">
        <f>I6-P6</f>
        <v>37.949999999999989</v>
      </c>
      <c r="T6" s="41">
        <f>S6/G6</f>
        <v>0.30372148859543813</v>
      </c>
    </row>
    <row r="7" spans="2:22" hidden="1" x14ac:dyDescent="0.3">
      <c r="B7" s="1" t="s">
        <v>10</v>
      </c>
      <c r="C7" s="8">
        <v>199.95</v>
      </c>
      <c r="D7" s="10">
        <v>70</v>
      </c>
      <c r="E7" s="22">
        <f>D7/C7</f>
        <v>0.35008752188047015</v>
      </c>
      <c r="G7" s="25">
        <f>C7-D7</f>
        <v>129.94999999999999</v>
      </c>
      <c r="H7" s="9">
        <v>37.54</v>
      </c>
      <c r="I7" s="10">
        <f>G7-H7</f>
        <v>92.41</v>
      </c>
      <c r="J7" s="22">
        <f>I7/G7</f>
        <v>0.71111966140823402</v>
      </c>
      <c r="L7" s="45">
        <v>130</v>
      </c>
      <c r="M7" s="10">
        <f>L7*$M$5</f>
        <v>26</v>
      </c>
      <c r="N7" s="9">
        <f>L7*$N$5</f>
        <v>9.1000000000000014</v>
      </c>
      <c r="O7" s="9">
        <f>L7*$O$5</f>
        <v>3.9</v>
      </c>
      <c r="P7" s="9">
        <f t="shared" ref="P7:P10" si="0">M7+N7+O7</f>
        <v>39</v>
      </c>
      <c r="Q7" s="22">
        <f>P7/I7</f>
        <v>0.42203224759225194</v>
      </c>
      <c r="S7" s="25">
        <f>I7-P7</f>
        <v>53.41</v>
      </c>
      <c r="T7" s="28">
        <f>S7/G7</f>
        <v>0.41100423239707579</v>
      </c>
    </row>
    <row r="8" spans="2:22" hidden="1" x14ac:dyDescent="0.3">
      <c r="B8" s="1" t="s">
        <v>19</v>
      </c>
      <c r="C8" s="8">
        <v>399.95</v>
      </c>
      <c r="D8" s="9">
        <v>120</v>
      </c>
      <c r="E8" s="22">
        <f>D8/C8</f>
        <v>0.30003750468808604</v>
      </c>
      <c r="G8" s="25">
        <f>C8-D8</f>
        <v>279.95</v>
      </c>
      <c r="H8" s="9">
        <v>110</v>
      </c>
      <c r="I8" s="10">
        <f>G8-H8</f>
        <v>169.95</v>
      </c>
      <c r="J8" s="22">
        <f>I8/G8</f>
        <v>0.60707269155206289</v>
      </c>
      <c r="L8" s="45">
        <v>280</v>
      </c>
      <c r="M8" s="10">
        <f>L8*$M$5</f>
        <v>56</v>
      </c>
      <c r="N8" s="9">
        <f>L8*$N$5</f>
        <v>19.600000000000001</v>
      </c>
      <c r="O8" s="9">
        <f>L8*$O$5</f>
        <v>8.4</v>
      </c>
      <c r="P8" s="9">
        <f t="shared" si="0"/>
        <v>84</v>
      </c>
      <c r="Q8" s="22">
        <f>P8/I8</f>
        <v>0.49426301853486321</v>
      </c>
      <c r="S8" s="25">
        <f>I8-P8</f>
        <v>85.949999999999989</v>
      </c>
      <c r="T8" s="28">
        <f>S8/G8</f>
        <v>0.30701911055545628</v>
      </c>
    </row>
    <row r="9" spans="2:22" hidden="1" x14ac:dyDescent="0.3">
      <c r="B9" s="1" t="s">
        <v>20</v>
      </c>
      <c r="C9" s="8">
        <v>699.95</v>
      </c>
      <c r="D9" s="10">
        <v>245</v>
      </c>
      <c r="E9" s="22">
        <f>D9/C9</f>
        <v>0.35002500178584184</v>
      </c>
      <c r="G9" s="25">
        <f>C9-D9</f>
        <v>454.95000000000005</v>
      </c>
      <c r="H9" s="9">
        <v>167.43</v>
      </c>
      <c r="I9" s="10">
        <f>G9-H9</f>
        <v>287.52000000000004</v>
      </c>
      <c r="J9" s="22">
        <f>I9/G9</f>
        <v>0.63198153643257504</v>
      </c>
      <c r="L9" s="45">
        <v>450</v>
      </c>
      <c r="M9" s="10">
        <f>L9*$M$5</f>
        <v>90</v>
      </c>
      <c r="N9" s="9">
        <f>L9*$N$5</f>
        <v>31.500000000000004</v>
      </c>
      <c r="O9" s="9">
        <f>L9*$O$5</f>
        <v>13.5</v>
      </c>
      <c r="P9" s="9">
        <f t="shared" si="0"/>
        <v>135</v>
      </c>
      <c r="Q9" s="22">
        <f>P9/I9</f>
        <v>0.46953255425709511</v>
      </c>
      <c r="S9" s="25">
        <f>I9-P9</f>
        <v>152.52000000000004</v>
      </c>
      <c r="T9" s="28">
        <f>S9/G9</f>
        <v>0.33524563138806468</v>
      </c>
    </row>
    <row r="10" spans="2:22" ht="15" hidden="1" thickBot="1" x14ac:dyDescent="0.35">
      <c r="B10" s="1" t="s">
        <v>11</v>
      </c>
      <c r="C10" s="11">
        <v>129.94999999999999</v>
      </c>
      <c r="D10" s="23">
        <v>40</v>
      </c>
      <c r="E10" s="24">
        <f>D10/C10</f>
        <v>0.30781069642170067</v>
      </c>
      <c r="G10" s="11">
        <f>C10-D10</f>
        <v>89.949999999999989</v>
      </c>
      <c r="H10" s="12">
        <v>35</v>
      </c>
      <c r="I10" s="23">
        <f>G10-H10</f>
        <v>54.949999999999989</v>
      </c>
      <c r="J10" s="24">
        <f>I10/G10</f>
        <v>0.61089494163424118</v>
      </c>
      <c r="K10" s="16"/>
      <c r="L10" s="46">
        <v>90</v>
      </c>
      <c r="M10" s="23">
        <f>L10*$M$5</f>
        <v>18</v>
      </c>
      <c r="N10" s="12">
        <f>L10*$N$5</f>
        <v>6.3000000000000007</v>
      </c>
      <c r="O10" s="12">
        <f>L10*$O$5</f>
        <v>2.6999999999999997</v>
      </c>
      <c r="P10" s="12">
        <f t="shared" si="0"/>
        <v>27</v>
      </c>
      <c r="Q10" s="24">
        <f>P10/I10</f>
        <v>0.49135577797998192</v>
      </c>
      <c r="S10" s="29">
        <f>I10-P10</f>
        <v>27.949999999999989</v>
      </c>
      <c r="T10" s="30">
        <f>S10/G10</f>
        <v>0.31072818232351296</v>
      </c>
    </row>
    <row r="11" spans="2:22" hidden="1" x14ac:dyDescent="0.3">
      <c r="B11" s="1"/>
      <c r="I11" s="4"/>
      <c r="K11" s="16"/>
      <c r="N11" s="15"/>
    </row>
    <row r="12" spans="2:22" x14ac:dyDescent="0.3">
      <c r="N12" s="15"/>
    </row>
    <row r="13" spans="2:22" x14ac:dyDescent="0.3">
      <c r="N13" s="15"/>
    </row>
    <row r="14" spans="2:22" x14ac:dyDescent="0.3">
      <c r="N14" s="15"/>
    </row>
    <row r="15" spans="2:22" x14ac:dyDescent="0.3">
      <c r="N15" s="15"/>
    </row>
    <row r="16" spans="2:22" x14ac:dyDescent="0.3">
      <c r="N16" s="15"/>
    </row>
    <row r="17" spans="2:15" x14ac:dyDescent="0.3">
      <c r="N17" s="15"/>
    </row>
    <row r="18" spans="2:15" x14ac:dyDescent="0.3">
      <c r="N18" s="15"/>
    </row>
    <row r="19" spans="2:15" x14ac:dyDescent="0.3">
      <c r="N19" s="15"/>
    </row>
    <row r="20" spans="2:15" x14ac:dyDescent="0.3">
      <c r="N20" s="15"/>
    </row>
    <row r="21" spans="2:15" ht="15.6" x14ac:dyDescent="0.3">
      <c r="E21" s="67" t="s">
        <v>41</v>
      </c>
      <c r="N21" s="15"/>
    </row>
    <row r="22" spans="2:15" x14ac:dyDescent="0.3">
      <c r="N22" s="15"/>
    </row>
    <row r="23" spans="2:15" x14ac:dyDescent="0.3">
      <c r="N23" s="15"/>
    </row>
    <row r="24" spans="2:15" ht="15" thickBot="1" x14ac:dyDescent="0.35">
      <c r="C24" s="47"/>
      <c r="D24" s="34"/>
      <c r="E24" s="35" t="s">
        <v>40</v>
      </c>
      <c r="F24" s="47"/>
      <c r="G24" s="47"/>
      <c r="H24" s="47"/>
      <c r="L24" s="37"/>
      <c r="M24" s="37"/>
      <c r="N24" s="39" t="s">
        <v>23</v>
      </c>
      <c r="O24" s="34"/>
    </row>
    <row r="25" spans="2:15" ht="17.399999999999999" thickTop="1" thickBot="1" x14ac:dyDescent="0.5">
      <c r="B25" s="2" t="s">
        <v>17</v>
      </c>
      <c r="C25" s="2" t="s">
        <v>0</v>
      </c>
      <c r="D25" s="2" t="s">
        <v>9</v>
      </c>
      <c r="E25" s="2" t="s">
        <v>42</v>
      </c>
      <c r="F25" s="2" t="s">
        <v>38</v>
      </c>
      <c r="G25" s="20" t="s">
        <v>29</v>
      </c>
      <c r="H25" s="2" t="s">
        <v>40</v>
      </c>
      <c r="L25" s="20" t="s">
        <v>22</v>
      </c>
      <c r="M25" s="20" t="s">
        <v>30</v>
      </c>
      <c r="N25" s="20" t="s">
        <v>31</v>
      </c>
      <c r="O25" s="20" t="s">
        <v>32</v>
      </c>
    </row>
    <row r="26" spans="2:15" x14ac:dyDescent="0.3">
      <c r="B26" s="1" t="s">
        <v>16</v>
      </c>
      <c r="C26" s="36">
        <f>C6*10</f>
        <v>1999.5</v>
      </c>
      <c r="D26" s="7">
        <f>10*G6</f>
        <v>1249.5</v>
      </c>
      <c r="E26" s="7">
        <f>C26-D26</f>
        <v>750</v>
      </c>
      <c r="F26" s="53">
        <v>80</v>
      </c>
      <c r="G26" s="55">
        <f>F26/10</f>
        <v>8</v>
      </c>
      <c r="H26" s="43">
        <f>E26*G26</f>
        <v>6000</v>
      </c>
      <c r="L26" s="40">
        <f>L6*10*G26</f>
        <v>3200</v>
      </c>
      <c r="M26" s="6">
        <f>G26*M6*10</f>
        <v>640</v>
      </c>
      <c r="N26" s="6">
        <f>G26*N6*10</f>
        <v>224.00000000000003</v>
      </c>
      <c r="O26" s="13">
        <f>G26*O6*10</f>
        <v>96</v>
      </c>
    </row>
    <row r="27" spans="2:15" ht="15" thickBot="1" x14ac:dyDescent="0.35">
      <c r="B27" s="1" t="s">
        <v>18</v>
      </c>
      <c r="C27" s="25">
        <f>C7*10</f>
        <v>1999.5</v>
      </c>
      <c r="D27" s="10">
        <f>G7*10</f>
        <v>1299.5</v>
      </c>
      <c r="E27" s="10">
        <f>C27-D27</f>
        <v>700</v>
      </c>
      <c r="F27" s="54">
        <v>40</v>
      </c>
      <c r="G27" s="56">
        <f>F27/10</f>
        <v>4</v>
      </c>
      <c r="H27" s="42">
        <f>E27*G27</f>
        <v>2800</v>
      </c>
      <c r="L27" s="26">
        <f>L7*10*G27</f>
        <v>5200</v>
      </c>
      <c r="M27" s="9">
        <f>G27*M7*10</f>
        <v>1040</v>
      </c>
      <c r="N27" s="9">
        <f>G27*N7*10</f>
        <v>364.00000000000006</v>
      </c>
      <c r="O27" s="42">
        <f>G27*O7*10</f>
        <v>156</v>
      </c>
    </row>
    <row r="28" spans="2:15" ht="15" thickBot="1" x14ac:dyDescent="0.35">
      <c r="H28" s="49">
        <f>SUM(H26:H27)</f>
        <v>8800</v>
      </c>
      <c r="M28" s="51">
        <f>SUM(M26:M27)</f>
        <v>1680</v>
      </c>
      <c r="N28" s="52">
        <f>SUM(N26:N27)</f>
        <v>588.00000000000011</v>
      </c>
      <c r="O28" s="48">
        <f>SUM(O26:O27)</f>
        <v>252</v>
      </c>
    </row>
    <row r="30" spans="2:15" x14ac:dyDescent="0.3">
      <c r="B30" s="15"/>
      <c r="D30" s="15"/>
      <c r="E30" s="18"/>
      <c r="F30" s="17"/>
      <c r="G30" s="17"/>
      <c r="H30" s="18"/>
      <c r="J30"/>
      <c r="K30"/>
    </row>
    <row r="31" spans="2:15" ht="16.8" thickBot="1" x14ac:dyDescent="0.5">
      <c r="B31" s="2" t="s">
        <v>33</v>
      </c>
      <c r="C31" s="20" t="s">
        <v>1</v>
      </c>
      <c r="D31" s="20" t="s">
        <v>35</v>
      </c>
      <c r="E31" s="20" t="s">
        <v>37</v>
      </c>
      <c r="F31" s="20" t="s">
        <v>4</v>
      </c>
      <c r="G31" s="20" t="s">
        <v>36</v>
      </c>
      <c r="H31" s="21" t="s">
        <v>2</v>
      </c>
      <c r="I31" s="21" t="s">
        <v>3</v>
      </c>
      <c r="J31" s="21" t="s">
        <v>43</v>
      </c>
      <c r="K31" s="21" t="s">
        <v>34</v>
      </c>
    </row>
    <row r="32" spans="2:15" ht="15" thickBot="1" x14ac:dyDescent="0.35">
      <c r="B32" s="1" t="s">
        <v>11</v>
      </c>
      <c r="C32" s="57">
        <v>3</v>
      </c>
      <c r="D32" s="58">
        <v>0.5</v>
      </c>
      <c r="E32" s="59">
        <f>D32*F26</f>
        <v>40</v>
      </c>
      <c r="F32" s="59">
        <f>E32*C32</f>
        <v>120</v>
      </c>
      <c r="G32" s="58">
        <v>0.2</v>
      </c>
      <c r="H32" s="60">
        <f>F32*G32</f>
        <v>24</v>
      </c>
      <c r="I32" s="61">
        <f>F32-H32</f>
        <v>96</v>
      </c>
      <c r="J32" s="62">
        <v>40</v>
      </c>
      <c r="K32" s="70">
        <f>J32*I32</f>
        <v>3840</v>
      </c>
    </row>
    <row r="33" spans="3:16" ht="15" thickBot="1" x14ac:dyDescent="0.35">
      <c r="C33" s="27">
        <v>12</v>
      </c>
      <c r="D33" s="63">
        <v>0.5</v>
      </c>
      <c r="E33" s="64">
        <f>D33*F26</f>
        <v>40</v>
      </c>
      <c r="F33" s="64">
        <f>E33*C33</f>
        <v>480</v>
      </c>
      <c r="G33" s="63">
        <v>0.4</v>
      </c>
      <c r="H33" s="65">
        <f>G33*F33</f>
        <v>192</v>
      </c>
      <c r="I33" s="66">
        <f>F33-H33</f>
        <v>288</v>
      </c>
      <c r="J33" s="12">
        <v>40</v>
      </c>
      <c r="K33" s="71">
        <f>I33*J33</f>
        <v>11520</v>
      </c>
      <c r="M33" s="51">
        <f>M10*I33</f>
        <v>5184</v>
      </c>
      <c r="N33" s="52">
        <f>N10*I33</f>
        <v>1814.4</v>
      </c>
      <c r="O33" s="50">
        <f>I33*O10</f>
        <v>777.59999999999991</v>
      </c>
    </row>
    <row r="35" spans="3:16" ht="15" thickBot="1" x14ac:dyDescent="0.35">
      <c r="N35" s="15"/>
      <c r="P35" s="1" t="s">
        <v>23</v>
      </c>
    </row>
    <row r="36" spans="3:16" ht="15" thickBot="1" x14ac:dyDescent="0.35">
      <c r="I36" s="1" t="s">
        <v>44</v>
      </c>
      <c r="K36" s="68">
        <f>H28+K32</f>
        <v>12640</v>
      </c>
      <c r="M36" s="51">
        <f>M28+M33</f>
        <v>6864</v>
      </c>
      <c r="N36" s="52">
        <f>N28+N33</f>
        <v>2402.4</v>
      </c>
      <c r="O36" s="48">
        <f>O28+O33</f>
        <v>1029.5999999999999</v>
      </c>
      <c r="P36" s="14">
        <f>SUM(M36:O36)</f>
        <v>10296</v>
      </c>
    </row>
    <row r="37" spans="3:16" ht="15" thickBot="1" x14ac:dyDescent="0.35">
      <c r="I37" s="1" t="s">
        <v>45</v>
      </c>
      <c r="K37" s="69">
        <f>K33+H28</f>
        <v>20320</v>
      </c>
      <c r="M37" s="17" t="s">
        <v>39</v>
      </c>
      <c r="P37" s="14"/>
    </row>
    <row r="38" spans="3:16" x14ac:dyDescent="0.3">
      <c r="M38" s="17">
        <f>M36*5</f>
        <v>34320</v>
      </c>
    </row>
  </sheetData>
  <pageMargins left="0.7" right="0.7" top="0.75" bottom="0.75" header="0.3" footer="0.3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Provider Comp</vt:lpstr>
      <vt:lpstr>'Provider Comp'!Print_Area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Nakagawa</dc:creator>
  <cp:lastModifiedBy>Greg Nakagawa</cp:lastModifiedBy>
  <cp:lastPrinted>2019-09-24T12:03:19Z</cp:lastPrinted>
  <dcterms:created xsi:type="dcterms:W3CDTF">2019-05-22T02:34:03Z</dcterms:created>
  <dcterms:modified xsi:type="dcterms:W3CDTF">2019-10-04T00:10:25Z</dcterms:modified>
</cp:coreProperties>
</file>